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Pol'!$A$1:$U$68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8" i="12" l="1"/>
  <c r="F39" i="1" s="1"/>
  <c r="F40" i="1" s="1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G8" i="12" s="1"/>
  <c r="I49" i="1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I17" i="12"/>
  <c r="K17" i="12"/>
  <c r="M17" i="12"/>
  <c r="O17" i="12"/>
  <c r="Q17" i="12"/>
  <c r="U17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2" i="12"/>
  <c r="I50" i="1" s="1"/>
  <c r="I22" i="12"/>
  <c r="G23" i="12"/>
  <c r="M23" i="12" s="1"/>
  <c r="M22" i="12" s="1"/>
  <c r="I23" i="12"/>
  <c r="K23" i="12"/>
  <c r="K22" i="12" s="1"/>
  <c r="O23" i="12"/>
  <c r="O22" i="12" s="1"/>
  <c r="Q23" i="12"/>
  <c r="Q22" i="12" s="1"/>
  <c r="U23" i="12"/>
  <c r="U22" i="12" s="1"/>
  <c r="O25" i="12"/>
  <c r="G26" i="12"/>
  <c r="M26" i="12" s="1"/>
  <c r="M25" i="12" s="1"/>
  <c r="I26" i="12"/>
  <c r="K26" i="12"/>
  <c r="K25" i="12" s="1"/>
  <c r="O26" i="12"/>
  <c r="Q26" i="12"/>
  <c r="U26" i="12"/>
  <c r="U25" i="12" s="1"/>
  <c r="G27" i="12"/>
  <c r="M27" i="12" s="1"/>
  <c r="I27" i="12"/>
  <c r="I25" i="12" s="1"/>
  <c r="K27" i="12"/>
  <c r="O27" i="12"/>
  <c r="Q27" i="12"/>
  <c r="Q25" i="12" s="1"/>
  <c r="U27" i="12"/>
  <c r="G28" i="12"/>
  <c r="I52" i="1" s="1"/>
  <c r="G29" i="12"/>
  <c r="M29" i="12" s="1"/>
  <c r="M28" i="12" s="1"/>
  <c r="I29" i="12"/>
  <c r="I28" i="12" s="1"/>
  <c r="K29" i="12"/>
  <c r="K28" i="12" s="1"/>
  <c r="O29" i="12"/>
  <c r="O28" i="12" s="1"/>
  <c r="Q29" i="12"/>
  <c r="Q28" i="12" s="1"/>
  <c r="U29" i="12"/>
  <c r="U28" i="12" s="1"/>
  <c r="G30" i="12"/>
  <c r="I53" i="1" s="1"/>
  <c r="U30" i="12"/>
  <c r="G31" i="12"/>
  <c r="I31" i="12"/>
  <c r="I30" i="12" s="1"/>
  <c r="K31" i="12"/>
  <c r="K30" i="12" s="1"/>
  <c r="M31" i="12"/>
  <c r="M30" i="12" s="1"/>
  <c r="O31" i="12"/>
  <c r="O30" i="12" s="1"/>
  <c r="Q31" i="12"/>
  <c r="Q30" i="12" s="1"/>
  <c r="U31" i="12"/>
  <c r="G33" i="12"/>
  <c r="M33" i="12" s="1"/>
  <c r="I33" i="12"/>
  <c r="K33" i="12"/>
  <c r="O33" i="12"/>
  <c r="Q33" i="12"/>
  <c r="U33" i="12"/>
  <c r="G34" i="12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I55" i="1" s="1"/>
  <c r="I40" i="12"/>
  <c r="G41" i="12"/>
  <c r="M41" i="12" s="1"/>
  <c r="M40" i="12" s="1"/>
  <c r="I41" i="12"/>
  <c r="K41" i="12"/>
  <c r="K40" i="12" s="1"/>
  <c r="O41" i="12"/>
  <c r="O40" i="12" s="1"/>
  <c r="Q41" i="12"/>
  <c r="Q40" i="12" s="1"/>
  <c r="U41" i="12"/>
  <c r="U40" i="12" s="1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I20" i="1"/>
  <c r="I19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G42" i="12" l="1"/>
  <c r="I56" i="1" s="1"/>
  <c r="I18" i="1" s="1"/>
  <c r="G32" i="12"/>
  <c r="I54" i="1" s="1"/>
  <c r="I17" i="1" s="1"/>
  <c r="K42" i="12"/>
  <c r="U32" i="12"/>
  <c r="O32" i="12"/>
  <c r="Q32" i="12"/>
  <c r="Q8" i="12"/>
  <c r="M13" i="12"/>
  <c r="M8" i="12" s="1"/>
  <c r="Q42" i="12"/>
  <c r="G25" i="12"/>
  <c r="I51" i="1" s="1"/>
  <c r="I57" i="1" s="1"/>
  <c r="O42" i="12"/>
  <c r="I32" i="12"/>
  <c r="K8" i="12"/>
  <c r="I8" i="12"/>
  <c r="K32" i="12"/>
  <c r="U42" i="12"/>
  <c r="U8" i="12"/>
  <c r="I42" i="12"/>
  <c r="O8" i="12"/>
  <c r="AD58" i="12"/>
  <c r="G39" i="1" s="1"/>
  <c r="G40" i="1" s="1"/>
  <c r="G25" i="1" s="1"/>
  <c r="G26" i="1" s="1"/>
  <c r="I16" i="1"/>
  <c r="I21" i="1" s="1"/>
  <c r="G23" i="1"/>
  <c r="M42" i="12"/>
  <c r="M34" i="12"/>
  <c r="M32" i="12" s="1"/>
  <c r="G28" i="1" l="1"/>
  <c r="H39" i="1"/>
  <c r="H40" i="1" s="1"/>
  <c r="G58" i="12"/>
  <c r="I39" i="1"/>
  <c r="I40" i="1" s="1"/>
  <c r="J39" i="1" s="1"/>
  <c r="J40" i="1" s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<sst xmlns="http://schemas.openxmlformats.org/spreadsheetml/2006/main" count="333" uniqueCount="192">
  <si>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</si>
  <si>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</si>
  <si>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</si>
  <si>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</si>
  <si>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</si>
  <si>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</si>
  <si>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</si>
  <si>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</si>
  <si>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</si>
  <si>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</si>
  <si>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</si>
  <si>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</si>
  <si>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</si>
  <si>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</si>
  <si>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</si>
  <si>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</si>
  <si>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</si>
  <si>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</si>
  <si>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</si>
  <si>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</si>
  <si>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</si>
  <si>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</si>
  <si>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</si>
  <si>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</si>
  <si>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</si>
  <si>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</si>
  <si>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</si>
  <si>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</si>
  <si>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</si>
  <si>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</si>
  <si>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</si>
  <si>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</si>
  <si>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</si>
  <si>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</si>
  <si>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</si>
  <si>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</si>
  <si>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</si>
  <si>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</si>
  <si>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</si>
  <si>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</si>
  <si>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</si>
  <si>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</si>
  <si>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</si>
  <si>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</si>
  <si>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</si>
  <si>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</si>
  <si>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MŠ Měříčkova 46, D.1.5 Plynoinstalace</t>
  </si>
  <si>
    <t>RGB STUDIO s.r.o.</t>
  </si>
  <si>
    <t>Rennéská třída 787/1a</t>
  </si>
  <si>
    <t>63900</t>
  </si>
  <si>
    <t>Zdeňka Koudelková</t>
  </si>
  <si>
    <t>Tábor 521/44b</t>
  </si>
  <si>
    <t>60200</t>
  </si>
  <si>
    <t>08915407</t>
  </si>
  <si>
    <t>Rozpočet</t>
  </si>
  <si>
    <t>Celkem za stavbu</t>
  </si>
  <si>
    <t>CZK</t>
  </si>
  <si>
    <t xml:space="preserve">Popis rozpočtu:  - </t>
  </si>
  <si>
    <t>D.1.5 Plynoinstalace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</si>
  <si>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</si>
  <si>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</si>
  <si>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</si>
  <si>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</si>
  <si>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</si>
  <si>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</si>
  <si>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</si>
  <si>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</si>
  <si>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97</t>
  </si>
  <si>
    <t>Prorážení otvorů</t>
  </si>
  <si>
    <t>99</t>
  </si>
  <si>
    <t>Staveništní přesun hmot</t>
  </si>
  <si>
    <t>723</t>
  </si>
  <si>
    <t>Vnitřní plynovod</t>
  </si>
  <si>
    <t>783</t>
  </si>
  <si>
    <t>Nátěry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</si>
  <si>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</si>
  <si>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</si>
  <si>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</si>
  <si>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</si>
  <si>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</si>
  <si>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</si>
  <si>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</si>
  <si>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</si>
  <si>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</si>
  <si>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</si>
  <si>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</si>
  <si>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</si>
  <si>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</si>
  <si>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</si>
  <si>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</si>
  <si>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</si>
  <si>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</si>
  <si>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</si>
  <si>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</si>
  <si>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</si>
  <si>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</si>
  <si>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</si>
  <si>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</si>
  <si>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</si>
  <si>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</si>
  <si>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</si>
  <si>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</si>
  <si>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</si>
  <si>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</si>
  <si>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</si>
  <si>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</si>
  <si>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132201210R00</t>
  </si>
  <si>
    <t>Hloubení rýh š.do 200 cm hor.3 do 50 m3,STROJNĚ</t>
  </si>
  <si>
    <t>m3</t>
  </si>
  <si>
    <t>POL1_0</t>
  </si>
  <si>
    <t>16,65*0,8*1</t>
  </si>
  <si>
    <t>VV</t>
  </si>
  <si>
    <t>132201219R00</t>
  </si>
  <si>
    <t>Přípl.za lepivost,hloubení rýh 200cm,hor.3,STROJNĚ</t>
  </si>
  <si>
    <t>162701105R00</t>
  </si>
  <si>
    <t>Vodorovné přemístění výkopku z hor.1-4 do 10000 m</t>
  </si>
  <si>
    <t>16,65*0,8*0,3</t>
  </si>
  <si>
    <t>167101201R00</t>
  </si>
  <si>
    <t>Nakládání výkopku z hor.1 ÷ 4 - ručně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</si>
  <si>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</si>
  <si>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</si>
  <si>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</si>
  <si>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</si>
  <si>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175101109R00</t>
  </si>
  <si>
    <t>Příplatek za prohození sypaniny pro obsyp potrubí</t>
  </si>
  <si>
    <t>199000005R00</t>
  </si>
  <si>
    <t>Poplatek za skládku zeminy 1- 4</t>
  </si>
  <si>
    <t>t</t>
  </si>
  <si>
    <t>1,8*3,996</t>
  </si>
  <si>
    <t>451572211RK1</t>
  </si>
  <si>
    <t>Lože pod potrubí z kameniva těženého 4 - 8 mm, kraj Jihomoravský</t>
  </si>
  <si>
    <t>16,65*0,8*0,1</t>
  </si>
  <si>
    <t>899731112R00</t>
  </si>
  <si>
    <t>Vodič signalizační CYY 2,5 mm2</t>
  </si>
  <si>
    <t>m</t>
  </si>
  <si>
    <t>28314146.AR</t>
  </si>
  <si>
    <t xml:space="preserve">Fólie výstražná žlutá "POZOR PLYN", š. 300 mm </t>
  </si>
  <si>
    <t>POL3_0</t>
  </si>
  <si>
    <t>971033141R00</t>
  </si>
  <si>
    <t>Vybourání otvorů zeď cihel. d=6 cm, tl. 30 cm, MVC</t>
  </si>
  <si>
    <t>kus</t>
  </si>
  <si>
    <t>998276101R00</t>
  </si>
  <si>
    <t>Přesun hmot, trubní vedení plastová, otevř. výkop</t>
  </si>
  <si>
    <t>723150304R00</t>
  </si>
  <si>
    <t>Potrubí ocelové hladké černé svařované D 32x2,6</t>
  </si>
  <si>
    <t>723150366R00</t>
  </si>
  <si>
    <t>Potrubí ocel. černé svařované-chráničky D 44,5/2,6</t>
  </si>
  <si>
    <t>723190203R00</t>
  </si>
  <si>
    <t>Přípojka plynovodu, trubky závitové černé DN 20</t>
  </si>
  <si>
    <t>soubor</t>
  </si>
  <si>
    <t>723237214R00</t>
  </si>
  <si>
    <t>Kohout kulový,2xvnitřní závit,DN 20</t>
  </si>
  <si>
    <t>723237215R00</t>
  </si>
  <si>
    <t>Kohout kulový,2xvnitřní závit, DN 25</t>
  </si>
  <si>
    <t>723190909R00</t>
  </si>
  <si>
    <t>Zkouška tlaková  plynového potrubí</t>
  </si>
  <si>
    <t>998723101R00</t>
  </si>
  <si>
    <t>Přesun hmot pro vnitřní plynovod, výšky do 6 m</t>
  </si>
  <si>
    <t>783424240R00</t>
  </si>
  <si>
    <t>Nátěr syntet. potrubí do DN 50 mm  Z+1x +1x email</t>
  </si>
  <si>
    <t>230200011R00</t>
  </si>
  <si>
    <t>Montáž plynovodů, 63 x 5,8</t>
  </si>
  <si>
    <t>28613958.AR</t>
  </si>
  <si>
    <t>Trubka tlaková plyn d 63 x 5,8 mm PE100 SDR 11, dl. 6 m</t>
  </si>
  <si>
    <t>28613954.AR</t>
  </si>
  <si>
    <t>Trubka tlaková plyn d 40x3,7 mm PE100 SDR 11, dl. 6 m</t>
  </si>
  <si>
    <t>230170011R00</t>
  </si>
  <si>
    <t>Zkouška těsnosti potrubí, DN do 40</t>
  </si>
  <si>
    <t>230170012R00</t>
  </si>
  <si>
    <t>Zkouška těsnosti potrubí, DN 50 - 80</t>
  </si>
  <si>
    <t>R01</t>
  </si>
  <si>
    <t>Elektrotvarovka - koleno 90° d63, PE100, SDR11</t>
  </si>
  <si>
    <t>R02</t>
  </si>
  <si>
    <t>Elektrotvarovka - T-kus  d63, PE100, SDR11, s prodlouženým hrdlem/natupo</t>
  </si>
  <si>
    <t>R03</t>
  </si>
  <si>
    <t>Přechodka PE-ocel D 40 x1"vnější závit</t>
  </si>
  <si>
    <t>R04</t>
  </si>
  <si>
    <t>Vsuvka podpůrná d 40 mm</t>
  </si>
  <si>
    <t>14310506.AR</t>
  </si>
  <si>
    <t>Trubka ocel. izolovaná bralenem DN80-3"chránička</t>
  </si>
  <si>
    <t>28653234.AR</t>
  </si>
  <si>
    <t>Objímka 40 S (pro spojku) plyn</t>
  </si>
  <si>
    <t>28653240.AR</t>
  </si>
  <si>
    <t>Držák objímky A (pro spojku) zadní</t>
  </si>
  <si>
    <t>28653241.AR</t>
  </si>
  <si>
    <t>Držák objímky B (pro spojku) zazdívací</t>
  </si>
  <si>
    <t>24742611.AR</t>
  </si>
  <si>
    <t xml:space="preserve"> tmel těsnicí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</si>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</sst>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AZ60"/>
  <sheetViews>
    <sheetView showGridLines="0" topLeftCell="B36" zoomScaleNormal="100" zoomScaleSheetLayoutView="75" workbookViewId="0">
      <selection activeCell="B46" sqref="B46:J5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40</v>
      </c>
      <c r="C2" s="82"/>
      <c r="D2" s="221" t="s">
        <v>46</v>
      </c>
      <c r="E2" s="222"/>
      <c r="F2" s="222"/>
      <c r="G2" s="222"/>
      <c r="H2" s="222"/>
      <c r="I2" s="222"/>
      <c r="J2" s="223"/>
      <c r="O2" s="2"/>
    </row>
    <row r="3" spans="1:15" ht="23.25" customHeight="1" x14ac:dyDescent="0.2">
      <c r="A3" s="4"/>
      <c r="B3" s="83" t="s">
        <v>45</v>
      </c>
      <c r="C3" s="84"/>
      <c r="D3" s="249" t="s">
        <v>43</v>
      </c>
      <c r="E3" s="250"/>
      <c r="F3" s="250"/>
      <c r="G3" s="250"/>
      <c r="H3" s="250"/>
      <c r="I3" s="250"/>
      <c r="J3" s="251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8" t="s">
        <v>50</v>
      </c>
      <c r="E11" s="228"/>
      <c r="F11" s="228"/>
      <c r="G11" s="228"/>
      <c r="H11" s="28" t="s">
        <v>33</v>
      </c>
      <c r="I11" s="94" t="s">
        <v>53</v>
      </c>
      <c r="J11" s="11"/>
    </row>
    <row r="12" spans="1:15" ht="15.75" customHeight="1" x14ac:dyDescent="0.2">
      <c r="A12" s="4"/>
      <c r="B12" s="41"/>
      <c r="C12" s="26"/>
      <c r="D12" s="247" t="s">
        <v>51</v>
      </c>
      <c r="E12" s="247"/>
      <c r="F12" s="247"/>
      <c r="G12" s="24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52</v>
      </c>
      <c r="D13" s="248" t="s">
        <v>43</v>
      </c>
      <c r="E13" s="248"/>
      <c r="F13" s="248"/>
      <c r="G13" s="24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7"/>
      <c r="F15" s="227"/>
      <c r="G15" s="245"/>
      <c r="H15" s="245"/>
      <c r="I15" s="245" t="s">
        <v>28</v>
      </c>
      <c r="J15" s="246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24"/>
      <c r="F16" s="225"/>
      <c r="G16" s="224"/>
      <c r="H16" s="225"/>
      <c r="I16" s="224">
        <f>SUMIF(F49:F56,A16,I49:I56)+SUMIF(F49:F56,"PSU",I49:I56)</f>
        <v>0</v>
      </c>
      <c r="J16" s="226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24"/>
      <c r="F17" s="225"/>
      <c r="G17" s="224"/>
      <c r="H17" s="225"/>
      <c r="I17" s="224">
        <f>SUMIF(F49:F56,A17,I49:I56)</f>
        <v>0</v>
      </c>
      <c r="J17" s="226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24"/>
      <c r="F18" s="225"/>
      <c r="G18" s="224"/>
      <c r="H18" s="225"/>
      <c r="I18" s="224">
        <f>SUMIF(F49:F56,A18,I49:I56)</f>
        <v>0</v>
      </c>
      <c r="J18" s="226"/>
    </row>
    <row r="19" spans="1:10" ht="23.25" customHeight="1" x14ac:dyDescent="0.2">
      <c r="A19" s="142" t="s">
        <v>77</v>
      </c>
      <c r="B19" s="143" t="s">
        <v>26</v>
      </c>
      <c r="C19" s="58"/>
      <c r="D19" s="59"/>
      <c r="E19" s="224"/>
      <c r="F19" s="225"/>
      <c r="G19" s="224"/>
      <c r="H19" s="225"/>
      <c r="I19" s="224">
        <f>SUMIF(F49:F56,A19,I49:I56)</f>
        <v>0</v>
      </c>
      <c r="J19" s="226"/>
    </row>
    <row r="20" spans="1:10" ht="23.25" customHeight="1" x14ac:dyDescent="0.2">
      <c r="A20" s="142" t="s">
        <v>78</v>
      </c>
      <c r="B20" s="143" t="s">
        <v>27</v>
      </c>
      <c r="C20" s="58"/>
      <c r="D20" s="59"/>
      <c r="E20" s="224"/>
      <c r="F20" s="225"/>
      <c r="G20" s="224"/>
      <c r="H20" s="225"/>
      <c r="I20" s="224">
        <f>SUMIF(F49:F56,A20,I49:I56)</f>
        <v>0</v>
      </c>
      <c r="J20" s="226"/>
    </row>
    <row r="21" spans="1:10" ht="23.25" customHeight="1" x14ac:dyDescent="0.2">
      <c r="A21" s="4"/>
      <c r="B21" s="74" t="s">
        <v>28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4">
        <f>ZakladDPHSniVypocet+ZakladDPHZaklVypocet</f>
        <v>0</v>
      </c>
      <c r="H28" s="244"/>
      <c r="I28" s="244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2">
        <f>ZakladDPHSni+DPHSni+ZakladDPHZakl+DPHZakl+Zaokrouhleni</f>
        <v>0</v>
      </c>
      <c r="H29" s="242"/>
      <c r="I29" s="242"/>
      <c r="J29" s="11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44173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54</v>
      </c>
      <c r="C39" s="211" t="s">
        <v>46</v>
      </c>
      <c r="D39" s="212"/>
      <c r="E39" s="212"/>
      <c r="F39" s="108">
        <f>'Rozpočet Pol'!AC58</f>
        <v>0</v>
      </c>
      <c r="G39" s="109">
        <f>'Rozpočet Pol'!AD58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3" t="s">
        <v>55</v>
      </c>
      <c r="C40" s="214"/>
      <c r="D40" s="214"/>
      <c r="E40" s="21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57</v>
      </c>
    </row>
    <row r="43" spans="1:52" x14ac:dyDescent="0.2">
      <c r="B43" s="216" t="s">
        <v>58</v>
      </c>
      <c r="C43" s="216"/>
      <c r="D43" s="216"/>
      <c r="E43" s="216"/>
      <c r="F43" s="216"/>
      <c r="G43" s="216"/>
      <c r="H43" s="216"/>
      <c r="I43" s="216"/>
      <c r="J43" s="216"/>
      <c r="AZ43" s="120" t="str">
        <f>B43</f>
        <v>D.1.5 Plynoinstalace</v>
      </c>
    </row>
    <row r="46" spans="1:52" ht="15.75" x14ac:dyDescent="0.25">
      <c r="B46" s="121" t="s">
        <v>59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60</v>
      </c>
      <c r="G48" s="130"/>
      <c r="H48" s="130"/>
      <c r="I48" s="217" t="s">
        <v>28</v>
      </c>
      <c r="J48" s="217"/>
    </row>
    <row r="49" spans="1:10" ht="25.5" customHeight="1" x14ac:dyDescent="0.2">
      <c r="A49" s="123"/>
      <c r="B49" s="131" t="s">
        <v>61</v>
      </c>
      <c r="C49" s="219" t="s">
        <v>62</v>
      </c>
      <c r="D49" s="220"/>
      <c r="E49" s="220"/>
      <c r="F49" s="133" t="s">
        <v>23</v>
      </c>
      <c r="G49" s="134"/>
      <c r="H49" s="134"/>
      <c r="I49" s="218">
        <f>'Rozpočet Pol'!G8</f>
        <v>0</v>
      </c>
      <c r="J49" s="218"/>
    </row>
    <row r="50" spans="1:10" ht="25.5" customHeight="1" x14ac:dyDescent="0.2">
      <c r="A50" s="123"/>
      <c r="B50" s="125" t="s">
        <v>63</v>
      </c>
      <c r="C50" s="209" t="s">
        <v>64</v>
      </c>
      <c r="D50" s="210"/>
      <c r="E50" s="210"/>
      <c r="F50" s="135" t="s">
        <v>23</v>
      </c>
      <c r="G50" s="136"/>
      <c r="H50" s="136"/>
      <c r="I50" s="208">
        <f>'Rozpočet Pol'!G22</f>
        <v>0</v>
      </c>
      <c r="J50" s="208"/>
    </row>
    <row r="51" spans="1:10" ht="25.5" customHeight="1" x14ac:dyDescent="0.2">
      <c r="A51" s="123"/>
      <c r="B51" s="125" t="s">
        <v>65</v>
      </c>
      <c r="C51" s="209" t="s">
        <v>66</v>
      </c>
      <c r="D51" s="210"/>
      <c r="E51" s="210"/>
      <c r="F51" s="135" t="s">
        <v>23</v>
      </c>
      <c r="G51" s="136"/>
      <c r="H51" s="136"/>
      <c r="I51" s="208">
        <f>'Rozpočet Pol'!G25</f>
        <v>0</v>
      </c>
      <c r="J51" s="208"/>
    </row>
    <row r="52" spans="1:10" ht="25.5" customHeight="1" x14ac:dyDescent="0.2">
      <c r="A52" s="123"/>
      <c r="B52" s="125" t="s">
        <v>67</v>
      </c>
      <c r="C52" s="209" t="s">
        <v>68</v>
      </c>
      <c r="D52" s="210"/>
      <c r="E52" s="210"/>
      <c r="F52" s="135" t="s">
        <v>23</v>
      </c>
      <c r="G52" s="136"/>
      <c r="H52" s="136"/>
      <c r="I52" s="208">
        <f>'Rozpočet Pol'!G28</f>
        <v>0</v>
      </c>
      <c r="J52" s="208"/>
    </row>
    <row r="53" spans="1:10" ht="25.5" customHeight="1" x14ac:dyDescent="0.2">
      <c r="A53" s="123"/>
      <c r="B53" s="125" t="s">
        <v>69</v>
      </c>
      <c r="C53" s="209" t="s">
        <v>70</v>
      </c>
      <c r="D53" s="210"/>
      <c r="E53" s="210"/>
      <c r="F53" s="135" t="s">
        <v>23</v>
      </c>
      <c r="G53" s="136"/>
      <c r="H53" s="136"/>
      <c r="I53" s="208">
        <f>'Rozpočet Pol'!G30</f>
        <v>0</v>
      </c>
      <c r="J53" s="208"/>
    </row>
    <row r="54" spans="1:10" ht="25.5" customHeight="1" x14ac:dyDescent="0.2">
      <c r="A54" s="123"/>
      <c r="B54" s="125" t="s">
        <v>71</v>
      </c>
      <c r="C54" s="209" t="s">
        <v>72</v>
      </c>
      <c r="D54" s="210"/>
      <c r="E54" s="210"/>
      <c r="F54" s="135" t="s">
        <v>24</v>
      </c>
      <c r="G54" s="136"/>
      <c r="H54" s="136"/>
      <c r="I54" s="208">
        <f>'Rozpočet Pol'!G32</f>
        <v>0</v>
      </c>
      <c r="J54" s="208"/>
    </row>
    <row r="55" spans="1:10" ht="25.5" customHeight="1" x14ac:dyDescent="0.2">
      <c r="A55" s="123"/>
      <c r="B55" s="125" t="s">
        <v>73</v>
      </c>
      <c r="C55" s="209" t="s">
        <v>74</v>
      </c>
      <c r="D55" s="210"/>
      <c r="E55" s="210"/>
      <c r="F55" s="135" t="s">
        <v>24</v>
      </c>
      <c r="G55" s="136"/>
      <c r="H55" s="136"/>
      <c r="I55" s="208">
        <f>'Rozpočet Pol'!G40</f>
        <v>0</v>
      </c>
      <c r="J55" s="208"/>
    </row>
    <row r="56" spans="1:10" ht="25.5" customHeight="1" x14ac:dyDescent="0.2">
      <c r="A56" s="123"/>
      <c r="B56" s="132" t="s">
        <v>75</v>
      </c>
      <c r="C56" s="205" t="s">
        <v>76</v>
      </c>
      <c r="D56" s="206"/>
      <c r="E56" s="206"/>
      <c r="F56" s="137" t="s">
        <v>25</v>
      </c>
      <c r="G56" s="138"/>
      <c r="H56" s="138"/>
      <c r="I56" s="204">
        <f>'Rozpočet Pol'!G42</f>
        <v>0</v>
      </c>
      <c r="J56" s="204"/>
    </row>
    <row r="57" spans="1:10" ht="25.5" customHeight="1" x14ac:dyDescent="0.2">
      <c r="A57" s="124"/>
      <c r="B57" s="128" t="s">
        <v>1</v>
      </c>
      <c r="C57" s="128"/>
      <c r="D57" s="129"/>
      <c r="E57" s="129"/>
      <c r="F57" s="139"/>
      <c r="G57" s="140"/>
      <c r="H57" s="140"/>
      <c r="I57" s="207">
        <f>SUM(I49:I56)</f>
        <v>0</v>
      </c>
      <c r="J57" s="207"/>
    </row>
    <row r="58" spans="1:10" x14ac:dyDescent="0.2">
      <c r="F58" s="141"/>
      <c r="G58" s="96"/>
      <c r="H58" s="141"/>
      <c r="I58" s="96"/>
      <c r="J58" s="96"/>
    </row>
    <row r="59" spans="1:10" x14ac:dyDescent="0.2">
      <c r="F59" s="141"/>
      <c r="G59" s="96"/>
      <c r="H59" s="141"/>
      <c r="I59" s="96"/>
      <c r="J59" s="96"/>
    </row>
    <row r="60" spans="1:10" x14ac:dyDescent="0.2">
      <c r="F60" s="141"/>
      <c r="G60" s="96"/>
      <c r="H60" s="141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scale="74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41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8"/>
  <sheetViews>
    <sheetView tabSelected="1" topLeftCell="A39" workbookViewId="0">
      <selection sqref="A1:G17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6" t="s">
        <v>6</v>
      </c>
      <c r="B1" s="256"/>
      <c r="C1" s="256"/>
      <c r="D1" s="256"/>
      <c r="E1" s="256"/>
      <c r="F1" s="256"/>
      <c r="G1" s="256"/>
      <c r="AE1" t="s">
        <v>80</v>
      </c>
    </row>
    <row r="2" spans="1:60" ht="24.95" customHeight="1" x14ac:dyDescent="0.2">
      <c r="A2" s="146" t="s">
        <v>79</v>
      </c>
      <c r="B2" s="144"/>
      <c r="C2" s="257" t="s">
        <v>46</v>
      </c>
      <c r="D2" s="258"/>
      <c r="E2" s="258"/>
      <c r="F2" s="258"/>
      <c r="G2" s="259"/>
      <c r="AE2" t="s">
        <v>81</v>
      </c>
    </row>
    <row r="3" spans="1:60" ht="24.95" customHeight="1" x14ac:dyDescent="0.2">
      <c r="A3" s="147" t="s">
        <v>7</v>
      </c>
      <c r="B3" s="145"/>
      <c r="C3" s="260" t="s">
        <v>43</v>
      </c>
      <c r="D3" s="261"/>
      <c r="E3" s="261"/>
      <c r="F3" s="261"/>
      <c r="G3" s="262"/>
      <c r="AE3" t="s">
        <v>82</v>
      </c>
    </row>
    <row r="4" spans="1:60" ht="24.95" hidden="1" customHeight="1" x14ac:dyDescent="0.2">
      <c r="A4" s="147" t="s">
        <v>8</v>
      </c>
      <c r="B4" s="145"/>
      <c r="C4" s="260"/>
      <c r="D4" s="261"/>
      <c r="E4" s="261"/>
      <c r="F4" s="261"/>
      <c r="G4" s="262"/>
      <c r="AE4" t="s">
        <v>83</v>
      </c>
    </row>
    <row r="5" spans="1:60" hidden="1" x14ac:dyDescent="0.2">
      <c r="A5" s="148" t="s">
        <v>84</v>
      </c>
      <c r="B5" s="149"/>
      <c r="C5" s="150"/>
      <c r="D5" s="151"/>
      <c r="E5" s="151"/>
      <c r="F5" s="151"/>
      <c r="G5" s="152"/>
      <c r="AE5" t="s">
        <v>85</v>
      </c>
    </row>
    <row r="7" spans="1:60" ht="38.25" x14ac:dyDescent="0.2">
      <c r="A7" s="157" t="s">
        <v>86</v>
      </c>
      <c r="B7" s="158" t="s">
        <v>87</v>
      </c>
      <c r="C7" s="158" t="s">
        <v>88</v>
      </c>
      <c r="D7" s="157" t="s">
        <v>89</v>
      </c>
      <c r="E7" s="157" t="s">
        <v>90</v>
      </c>
      <c r="F7" s="153" t="s">
        <v>91</v>
      </c>
      <c r="G7" s="176" t="s">
        <v>28</v>
      </c>
      <c r="H7" s="177" t="s">
        <v>29</v>
      </c>
      <c r="I7" s="177" t="s">
        <v>92</v>
      </c>
      <c r="J7" s="177" t="s">
        <v>30</v>
      </c>
      <c r="K7" s="177" t="s">
        <v>93</v>
      </c>
      <c r="L7" s="177" t="s">
        <v>94</v>
      </c>
      <c r="M7" s="177" t="s">
        <v>95</v>
      </c>
      <c r="N7" s="177" t="s">
        <v>96</v>
      </c>
      <c r="O7" s="177" t="s">
        <v>97</v>
      </c>
      <c r="P7" s="177" t="s">
        <v>98</v>
      </c>
      <c r="Q7" s="177" t="s">
        <v>99</v>
      </c>
      <c r="R7" s="177" t="s">
        <v>100</v>
      </c>
      <c r="S7" s="177" t="s">
        <v>101</v>
      </c>
      <c r="T7" s="177" t="s">
        <v>102</v>
      </c>
      <c r="U7" s="160" t="s">
        <v>103</v>
      </c>
    </row>
    <row r="8" spans="1:60" x14ac:dyDescent="0.2">
      <c r="A8" s="178" t="s">
        <v>104</v>
      </c>
      <c r="B8" s="179" t="s">
        <v>61</v>
      </c>
      <c r="C8" s="180" t="s">
        <v>62</v>
      </c>
      <c r="D8" s="181"/>
      <c r="E8" s="182"/>
      <c r="F8" s="183"/>
      <c r="G8" s="183">
        <f>SUMIF(AE9:AE21,"&lt;&gt;NOR",G9:G21)</f>
        <v>0</v>
      </c>
      <c r="H8" s="183"/>
      <c r="I8" s="183">
        <f>SUM(I9:I21)</f>
        <v>0</v>
      </c>
      <c r="J8" s="183"/>
      <c r="K8" s="183">
        <f>SUM(K9:K21)</f>
        <v>0</v>
      </c>
      <c r="L8" s="183"/>
      <c r="M8" s="183">
        <f>SUM(M9:M21)</f>
        <v>0</v>
      </c>
      <c r="N8" s="159"/>
      <c r="O8" s="159">
        <f>SUM(O9:O21)</f>
        <v>6.7931999999999997</v>
      </c>
      <c r="P8" s="159"/>
      <c r="Q8" s="159">
        <f>SUM(Q9:Q21)</f>
        <v>0</v>
      </c>
      <c r="R8" s="159"/>
      <c r="S8" s="159"/>
      <c r="T8" s="178"/>
      <c r="U8" s="159">
        <f>SUM(U9:U21)</f>
        <v>24.67</v>
      </c>
      <c r="AE8" t="s">
        <v>105</v>
      </c>
    </row>
    <row r="9" spans="1:60" outlineLevel="1" x14ac:dyDescent="0.2">
      <c r="A9" s="155">
        <v>1</v>
      </c>
      <c r="B9" s="161" t="s">
        <v>106</v>
      </c>
      <c r="C9" s="196" t="s">
        <v>107</v>
      </c>
      <c r="D9" s="163" t="s">
        <v>108</v>
      </c>
      <c r="E9" s="170">
        <v>13.32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0.36499999999999999</v>
      </c>
      <c r="U9" s="164">
        <f>ROUND(E9*T9,2)</f>
        <v>4.8600000000000003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109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/>
      <c r="B10" s="161"/>
      <c r="C10" s="197" t="s">
        <v>110</v>
      </c>
      <c r="D10" s="166"/>
      <c r="E10" s="171">
        <v>13.32</v>
      </c>
      <c r="F10" s="174"/>
      <c r="G10" s="174"/>
      <c r="H10" s="174"/>
      <c r="I10" s="174"/>
      <c r="J10" s="174"/>
      <c r="K10" s="174"/>
      <c r="L10" s="174"/>
      <c r="M10" s="174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111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2</v>
      </c>
      <c r="B11" s="161" t="s">
        <v>112</v>
      </c>
      <c r="C11" s="196" t="s">
        <v>113</v>
      </c>
      <c r="D11" s="163" t="s">
        <v>108</v>
      </c>
      <c r="E11" s="170">
        <v>13.32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4">
        <v>0</v>
      </c>
      <c r="O11" s="164">
        <f>ROUND(E11*N11,5)</f>
        <v>0</v>
      </c>
      <c r="P11" s="164">
        <v>0</v>
      </c>
      <c r="Q11" s="164">
        <f>ROUND(E11*P11,5)</f>
        <v>0</v>
      </c>
      <c r="R11" s="164"/>
      <c r="S11" s="164"/>
      <c r="T11" s="165">
        <v>8.4000000000000005E-2</v>
      </c>
      <c r="U11" s="164">
        <f>ROUND(E11*T11,2)</f>
        <v>1.1200000000000001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109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/>
      <c r="B12" s="161"/>
      <c r="C12" s="197" t="s">
        <v>110</v>
      </c>
      <c r="D12" s="166"/>
      <c r="E12" s="171">
        <v>13.32</v>
      </c>
      <c r="F12" s="174"/>
      <c r="G12" s="174"/>
      <c r="H12" s="174"/>
      <c r="I12" s="174"/>
      <c r="J12" s="174"/>
      <c r="K12" s="174"/>
      <c r="L12" s="174"/>
      <c r="M12" s="174"/>
      <c r="N12" s="164"/>
      <c r="O12" s="164"/>
      <c r="P12" s="164"/>
      <c r="Q12" s="164"/>
      <c r="R12" s="164"/>
      <c r="S12" s="164"/>
      <c r="T12" s="165"/>
      <c r="U12" s="164"/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111</v>
      </c>
      <c r="AF12" s="154">
        <v>0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ht="22.5" outlineLevel="1" x14ac:dyDescent="0.2">
      <c r="A13" s="155">
        <v>3</v>
      </c>
      <c r="B13" s="161" t="s">
        <v>114</v>
      </c>
      <c r="C13" s="196" t="s">
        <v>115</v>
      </c>
      <c r="D13" s="163" t="s">
        <v>108</v>
      </c>
      <c r="E13" s="170">
        <v>3.9959999999999996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4">
        <v>0</v>
      </c>
      <c r="O13" s="164">
        <f>ROUND(E13*N13,5)</f>
        <v>0</v>
      </c>
      <c r="P13" s="164">
        <v>0</v>
      </c>
      <c r="Q13" s="164">
        <f>ROUND(E13*P13,5)</f>
        <v>0</v>
      </c>
      <c r="R13" s="164"/>
      <c r="S13" s="164"/>
      <c r="T13" s="165">
        <v>1.0999999999999999E-2</v>
      </c>
      <c r="U13" s="164">
        <f>ROUND(E13*T13,2)</f>
        <v>0.04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109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/>
      <c r="B14" s="161"/>
      <c r="C14" s="197" t="s">
        <v>116</v>
      </c>
      <c r="D14" s="166"/>
      <c r="E14" s="171">
        <v>3.996</v>
      </c>
      <c r="F14" s="174"/>
      <c r="G14" s="174"/>
      <c r="H14" s="174"/>
      <c r="I14" s="174"/>
      <c r="J14" s="174"/>
      <c r="K14" s="174"/>
      <c r="L14" s="174"/>
      <c r="M14" s="174"/>
      <c r="N14" s="164"/>
      <c r="O14" s="164"/>
      <c r="P14" s="164"/>
      <c r="Q14" s="164"/>
      <c r="R14" s="164"/>
      <c r="S14" s="164"/>
      <c r="T14" s="165"/>
      <c r="U14" s="164"/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111</v>
      </c>
      <c r="AF14" s="154"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4</v>
      </c>
      <c r="B15" s="161" t="s">
        <v>117</v>
      </c>
      <c r="C15" s="196" t="s">
        <v>118</v>
      </c>
      <c r="D15" s="163" t="s">
        <v>108</v>
      </c>
      <c r="E15" s="170">
        <v>3.996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64">
        <v>0</v>
      </c>
      <c r="O15" s="164">
        <f>ROUND(E15*N15,5)</f>
        <v>0</v>
      </c>
      <c r="P15" s="164">
        <v>0</v>
      </c>
      <c r="Q15" s="164">
        <f>ROUND(E15*P15,5)</f>
        <v>0</v>
      </c>
      <c r="R15" s="164"/>
      <c r="S15" s="164"/>
      <c r="T15" s="165">
        <v>1.9379999999999999</v>
      </c>
      <c r="U15" s="164">
        <f>ROUND(E15*T15,2)</f>
        <v>7.74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109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>
        <v>5</v>
      </c>
      <c r="B16" s="161" t="s">
        <v>119</v>
      </c>
      <c r="C16" s="196" t="s">
        <v>120</v>
      </c>
      <c r="D16" s="163" t="s">
        <v>108</v>
      </c>
      <c r="E16" s="170">
        <v>3.996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4">
        <v>0</v>
      </c>
      <c r="O16" s="164">
        <f>ROUND(E16*N16,5)</f>
        <v>0</v>
      </c>
      <c r="P16" s="164">
        <v>0</v>
      </c>
      <c r="Q16" s="164">
        <f>ROUND(E16*P16,5)</f>
        <v>0</v>
      </c>
      <c r="R16" s="164"/>
      <c r="S16" s="164"/>
      <c r="T16" s="165">
        <v>0.20200000000000001</v>
      </c>
      <c r="U16" s="164">
        <f>ROUND(E16*T16,2)</f>
        <v>0.81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109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2.5" outlineLevel="1" x14ac:dyDescent="0.2">
      <c r="A17" s="155">
        <v>6</v>
      </c>
      <c r="B17" s="161" t="s">
        <v>121</v>
      </c>
      <c r="C17" s="196" t="s">
        <v>122</v>
      </c>
      <c r="D17" s="163" t="s">
        <v>108</v>
      </c>
      <c r="E17" s="170">
        <v>3.9959999999999996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4">
        <v>1.7</v>
      </c>
      <c r="O17" s="164">
        <f>ROUND(E17*N17,5)</f>
        <v>6.7931999999999997</v>
      </c>
      <c r="P17" s="164">
        <v>0</v>
      </c>
      <c r="Q17" s="164">
        <f>ROUND(E17*P17,5)</f>
        <v>0</v>
      </c>
      <c r="R17" s="164"/>
      <c r="S17" s="164"/>
      <c r="T17" s="165">
        <v>1.587</v>
      </c>
      <c r="U17" s="164">
        <f>ROUND(E17*T17,2)</f>
        <v>6.34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109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/>
      <c r="B18" s="161"/>
      <c r="C18" s="197" t="s">
        <v>116</v>
      </c>
      <c r="D18" s="166"/>
      <c r="E18" s="171">
        <v>3.996</v>
      </c>
      <c r="F18" s="174"/>
      <c r="G18" s="174"/>
      <c r="H18" s="174"/>
      <c r="I18" s="174"/>
      <c r="J18" s="174"/>
      <c r="K18" s="174"/>
      <c r="L18" s="174"/>
      <c r="M18" s="174"/>
      <c r="N18" s="164"/>
      <c r="O18" s="164"/>
      <c r="P18" s="164"/>
      <c r="Q18" s="164"/>
      <c r="R18" s="164"/>
      <c r="S18" s="164"/>
      <c r="T18" s="165"/>
      <c r="U18" s="164"/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111</v>
      </c>
      <c r="AF18" s="154">
        <v>0</v>
      </c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7</v>
      </c>
      <c r="B19" s="161" t="s">
        <v>123</v>
      </c>
      <c r="C19" s="196" t="s">
        <v>124</v>
      </c>
      <c r="D19" s="163" t="s">
        <v>108</v>
      </c>
      <c r="E19" s="170">
        <v>3.996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4">
        <v>0</v>
      </c>
      <c r="O19" s="164">
        <f>ROUND(E19*N19,5)</f>
        <v>0</v>
      </c>
      <c r="P19" s="164">
        <v>0</v>
      </c>
      <c r="Q19" s="164">
        <f>ROUND(E19*P19,5)</f>
        <v>0</v>
      </c>
      <c r="R19" s="164"/>
      <c r="S19" s="164"/>
      <c r="T19" s="165">
        <v>0.94</v>
      </c>
      <c r="U19" s="164">
        <f>ROUND(E19*T19,2)</f>
        <v>3.76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109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>
        <v>8</v>
      </c>
      <c r="B20" s="161" t="s">
        <v>125</v>
      </c>
      <c r="C20" s="196" t="s">
        <v>126</v>
      </c>
      <c r="D20" s="163" t="s">
        <v>127</v>
      </c>
      <c r="E20" s="170">
        <v>7.1928000000000001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64">
        <v>0</v>
      </c>
      <c r="O20" s="164">
        <f>ROUND(E20*N20,5)</f>
        <v>0</v>
      </c>
      <c r="P20" s="164">
        <v>0</v>
      </c>
      <c r="Q20" s="164">
        <f>ROUND(E20*P20,5)</f>
        <v>0</v>
      </c>
      <c r="R20" s="164"/>
      <c r="S20" s="164"/>
      <c r="T20" s="165">
        <v>0</v>
      </c>
      <c r="U20" s="164">
        <f>ROUND(E20*T20,2)</f>
        <v>0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109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/>
      <c r="B21" s="161"/>
      <c r="C21" s="197" t="s">
        <v>128</v>
      </c>
      <c r="D21" s="166"/>
      <c r="E21" s="171">
        <v>7.1928000000000001</v>
      </c>
      <c r="F21" s="174"/>
      <c r="G21" s="174"/>
      <c r="H21" s="174"/>
      <c r="I21" s="174"/>
      <c r="J21" s="174"/>
      <c r="K21" s="174"/>
      <c r="L21" s="174"/>
      <c r="M21" s="174"/>
      <c r="N21" s="164"/>
      <c r="O21" s="164"/>
      <c r="P21" s="164"/>
      <c r="Q21" s="164"/>
      <c r="R21" s="164"/>
      <c r="S21" s="164"/>
      <c r="T21" s="165"/>
      <c r="U21" s="164"/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111</v>
      </c>
      <c r="AF21" s="154">
        <v>0</v>
      </c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x14ac:dyDescent="0.2">
      <c r="A22" s="156" t="s">
        <v>104</v>
      </c>
      <c r="B22" s="162" t="s">
        <v>63</v>
      </c>
      <c r="C22" s="198" t="s">
        <v>64</v>
      </c>
      <c r="D22" s="167"/>
      <c r="E22" s="172"/>
      <c r="F22" s="175"/>
      <c r="G22" s="175">
        <f>SUMIF(AE23:AE24,"&lt;&gt;NOR",G23:G24)</f>
        <v>0</v>
      </c>
      <c r="H22" s="175"/>
      <c r="I22" s="175">
        <f>SUM(I23:I24)</f>
        <v>0</v>
      </c>
      <c r="J22" s="175"/>
      <c r="K22" s="175">
        <f>SUM(K23:K24)</f>
        <v>0</v>
      </c>
      <c r="L22" s="175"/>
      <c r="M22" s="175">
        <f>SUM(M23:M24)</f>
        <v>0</v>
      </c>
      <c r="N22" s="168"/>
      <c r="O22" s="168">
        <f>SUM(O23:O24)</f>
        <v>1.5080899999999999</v>
      </c>
      <c r="P22" s="168"/>
      <c r="Q22" s="168">
        <f>SUM(Q23:Q24)</f>
        <v>0</v>
      </c>
      <c r="R22" s="168"/>
      <c r="S22" s="168"/>
      <c r="T22" s="169"/>
      <c r="U22" s="168">
        <f>SUM(U23:U24)</f>
        <v>2.2599999999999998</v>
      </c>
      <c r="AE22" t="s">
        <v>105</v>
      </c>
    </row>
    <row r="23" spans="1:60" ht="22.5" outlineLevel="1" x14ac:dyDescent="0.2">
      <c r="A23" s="155">
        <v>9</v>
      </c>
      <c r="B23" s="161" t="s">
        <v>129</v>
      </c>
      <c r="C23" s="196" t="s">
        <v>130</v>
      </c>
      <c r="D23" s="163" t="s">
        <v>108</v>
      </c>
      <c r="E23" s="170">
        <v>1.3320000000000001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64">
        <v>1.1322000000000001</v>
      </c>
      <c r="O23" s="164">
        <f>ROUND(E23*N23,5)</f>
        <v>1.5080899999999999</v>
      </c>
      <c r="P23" s="164">
        <v>0</v>
      </c>
      <c r="Q23" s="164">
        <f>ROUND(E23*P23,5)</f>
        <v>0</v>
      </c>
      <c r="R23" s="164"/>
      <c r="S23" s="164"/>
      <c r="T23" s="165">
        <v>1.6950000000000001</v>
      </c>
      <c r="U23" s="164">
        <f>ROUND(E23*T23,2)</f>
        <v>2.2599999999999998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109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/>
      <c r="B24" s="161"/>
      <c r="C24" s="197" t="s">
        <v>131</v>
      </c>
      <c r="D24" s="166"/>
      <c r="E24" s="171">
        <v>1.3320000000000001</v>
      </c>
      <c r="F24" s="174"/>
      <c r="G24" s="174"/>
      <c r="H24" s="174"/>
      <c r="I24" s="174"/>
      <c r="J24" s="174"/>
      <c r="K24" s="174"/>
      <c r="L24" s="174"/>
      <c r="M24" s="174"/>
      <c r="N24" s="164"/>
      <c r="O24" s="164"/>
      <c r="P24" s="164"/>
      <c r="Q24" s="164"/>
      <c r="R24" s="164"/>
      <c r="S24" s="164"/>
      <c r="T24" s="165"/>
      <c r="U24" s="164"/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111</v>
      </c>
      <c r="AF24" s="154">
        <v>0</v>
      </c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x14ac:dyDescent="0.2">
      <c r="A25" s="156" t="s">
        <v>104</v>
      </c>
      <c r="B25" s="162" t="s">
        <v>65</v>
      </c>
      <c r="C25" s="198" t="s">
        <v>66</v>
      </c>
      <c r="D25" s="167"/>
      <c r="E25" s="172"/>
      <c r="F25" s="175"/>
      <c r="G25" s="175">
        <f>SUMIF(AE26:AE27,"&lt;&gt;NOR",G26:G27)</f>
        <v>0</v>
      </c>
      <c r="H25" s="175"/>
      <c r="I25" s="175">
        <f>SUM(I26:I27)</f>
        <v>0</v>
      </c>
      <c r="J25" s="175"/>
      <c r="K25" s="175">
        <f>SUM(K26:K27)</f>
        <v>0</v>
      </c>
      <c r="L25" s="175"/>
      <c r="M25" s="175">
        <f>SUM(M26:M27)</f>
        <v>0</v>
      </c>
      <c r="N25" s="168"/>
      <c r="O25" s="168">
        <f>SUM(O26:O27)</f>
        <v>8.4000000000000003E-4</v>
      </c>
      <c r="P25" s="168"/>
      <c r="Q25" s="168">
        <f>SUM(Q26:Q27)</f>
        <v>0</v>
      </c>
      <c r="R25" s="168"/>
      <c r="S25" s="168"/>
      <c r="T25" s="169"/>
      <c r="U25" s="168">
        <f>SUM(U26:U27)</f>
        <v>0.71</v>
      </c>
      <c r="AE25" t="s">
        <v>105</v>
      </c>
    </row>
    <row r="26" spans="1:60" outlineLevel="1" x14ac:dyDescent="0.2">
      <c r="A26" s="155">
        <v>10</v>
      </c>
      <c r="B26" s="161" t="s">
        <v>132</v>
      </c>
      <c r="C26" s="196" t="s">
        <v>133</v>
      </c>
      <c r="D26" s="163" t="s">
        <v>134</v>
      </c>
      <c r="E26" s="170">
        <v>21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64">
        <v>4.0000000000000003E-5</v>
      </c>
      <c r="O26" s="164">
        <f>ROUND(E26*N26,5)</f>
        <v>8.4000000000000003E-4</v>
      </c>
      <c r="P26" s="164">
        <v>0</v>
      </c>
      <c r="Q26" s="164">
        <f>ROUND(E26*P26,5)</f>
        <v>0</v>
      </c>
      <c r="R26" s="164"/>
      <c r="S26" s="164"/>
      <c r="T26" s="165">
        <v>3.4000000000000002E-2</v>
      </c>
      <c r="U26" s="164">
        <f>ROUND(E26*T26,2)</f>
        <v>0.71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109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11</v>
      </c>
      <c r="B27" s="161" t="s">
        <v>135</v>
      </c>
      <c r="C27" s="196" t="s">
        <v>136</v>
      </c>
      <c r="D27" s="163" t="s">
        <v>134</v>
      </c>
      <c r="E27" s="170">
        <v>21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64">
        <v>0</v>
      </c>
      <c r="O27" s="164">
        <f>ROUND(E27*N27,5)</f>
        <v>0</v>
      </c>
      <c r="P27" s="164">
        <v>0</v>
      </c>
      <c r="Q27" s="164">
        <f>ROUND(E27*P27,5)</f>
        <v>0</v>
      </c>
      <c r="R27" s="164"/>
      <c r="S27" s="164"/>
      <c r="T27" s="165">
        <v>0</v>
      </c>
      <c r="U27" s="164">
        <f>ROUND(E27*T27,2)</f>
        <v>0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137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x14ac:dyDescent="0.2">
      <c r="A28" s="156" t="s">
        <v>104</v>
      </c>
      <c r="B28" s="162" t="s">
        <v>67</v>
      </c>
      <c r="C28" s="198" t="s">
        <v>68</v>
      </c>
      <c r="D28" s="167"/>
      <c r="E28" s="172"/>
      <c r="F28" s="175"/>
      <c r="G28" s="175">
        <f>SUMIF(AE29:AE29,"&lt;&gt;NOR",G29:G29)</f>
        <v>0</v>
      </c>
      <c r="H28" s="175"/>
      <c r="I28" s="175">
        <f>SUM(I29:I29)</f>
        <v>0</v>
      </c>
      <c r="J28" s="175"/>
      <c r="K28" s="175">
        <f>SUM(K29:K29)</f>
        <v>0</v>
      </c>
      <c r="L28" s="175"/>
      <c r="M28" s="175">
        <f>SUM(M29:M29)</f>
        <v>0</v>
      </c>
      <c r="N28" s="168"/>
      <c r="O28" s="168">
        <f>SUM(O29:O29)</f>
        <v>0</v>
      </c>
      <c r="P28" s="168"/>
      <c r="Q28" s="168">
        <f>SUM(Q29:Q29)</f>
        <v>1E-3</v>
      </c>
      <c r="R28" s="168"/>
      <c r="S28" s="168"/>
      <c r="T28" s="169"/>
      <c r="U28" s="168">
        <f>SUM(U29:U29)</f>
        <v>0.18</v>
      </c>
      <c r="AE28" t="s">
        <v>105</v>
      </c>
    </row>
    <row r="29" spans="1:60" outlineLevel="1" x14ac:dyDescent="0.2">
      <c r="A29" s="155">
        <v>12</v>
      </c>
      <c r="B29" s="161" t="s">
        <v>138</v>
      </c>
      <c r="C29" s="196" t="s">
        <v>139</v>
      </c>
      <c r="D29" s="163" t="s">
        <v>140</v>
      </c>
      <c r="E29" s="170">
        <v>1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64">
        <v>0</v>
      </c>
      <c r="O29" s="164">
        <f>ROUND(E29*N29,5)</f>
        <v>0</v>
      </c>
      <c r="P29" s="164">
        <v>1E-3</v>
      </c>
      <c r="Q29" s="164">
        <f>ROUND(E29*P29,5)</f>
        <v>1E-3</v>
      </c>
      <c r="R29" s="164"/>
      <c r="S29" s="164"/>
      <c r="T29" s="165">
        <v>0.183</v>
      </c>
      <c r="U29" s="164">
        <f>ROUND(E29*T29,2)</f>
        <v>0.18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109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x14ac:dyDescent="0.2">
      <c r="A30" s="156" t="s">
        <v>104</v>
      </c>
      <c r="B30" s="162" t="s">
        <v>69</v>
      </c>
      <c r="C30" s="198" t="s">
        <v>70</v>
      </c>
      <c r="D30" s="167"/>
      <c r="E30" s="172"/>
      <c r="F30" s="175"/>
      <c r="G30" s="175">
        <f>SUMIF(AE31:AE31,"&lt;&gt;NOR",G31:G31)</f>
        <v>0</v>
      </c>
      <c r="H30" s="175"/>
      <c r="I30" s="175">
        <f>SUM(I31:I31)</f>
        <v>0</v>
      </c>
      <c r="J30" s="175"/>
      <c r="K30" s="175">
        <f>SUM(K31:K31)</f>
        <v>0</v>
      </c>
      <c r="L30" s="175"/>
      <c r="M30" s="175">
        <f>SUM(M31:M31)</f>
        <v>0</v>
      </c>
      <c r="N30" s="168"/>
      <c r="O30" s="168">
        <f>SUM(O31:O31)</f>
        <v>0</v>
      </c>
      <c r="P30" s="168"/>
      <c r="Q30" s="168">
        <f>SUM(Q31:Q31)</f>
        <v>0</v>
      </c>
      <c r="R30" s="168"/>
      <c r="S30" s="168"/>
      <c r="T30" s="169"/>
      <c r="U30" s="168">
        <f>SUM(U31:U31)</f>
        <v>0.01</v>
      </c>
      <c r="AE30" t="s">
        <v>105</v>
      </c>
    </row>
    <row r="31" spans="1:60" outlineLevel="1" x14ac:dyDescent="0.2">
      <c r="A31" s="155">
        <v>13</v>
      </c>
      <c r="B31" s="161" t="s">
        <v>141</v>
      </c>
      <c r="C31" s="196" t="s">
        <v>142</v>
      </c>
      <c r="D31" s="163" t="s">
        <v>127</v>
      </c>
      <c r="E31" s="170">
        <v>3.7470000000000003E-2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64">
        <v>0</v>
      </c>
      <c r="O31" s="164">
        <f>ROUND(E31*N31,5)</f>
        <v>0</v>
      </c>
      <c r="P31" s="164">
        <v>0</v>
      </c>
      <c r="Q31" s="164">
        <f>ROUND(E31*P31,5)</f>
        <v>0</v>
      </c>
      <c r="R31" s="164"/>
      <c r="S31" s="164"/>
      <c r="T31" s="165">
        <v>0.21149999999999999</v>
      </c>
      <c r="U31" s="164">
        <f>ROUND(E31*T31,2)</f>
        <v>0.01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109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x14ac:dyDescent="0.2">
      <c r="A32" s="156" t="s">
        <v>104</v>
      </c>
      <c r="B32" s="162" t="s">
        <v>71</v>
      </c>
      <c r="C32" s="198" t="s">
        <v>72</v>
      </c>
      <c r="D32" s="167"/>
      <c r="E32" s="172"/>
      <c r="F32" s="175"/>
      <c r="G32" s="175">
        <f>SUMIF(AE33:AE39,"&lt;&gt;NOR",G33:G39)</f>
        <v>0</v>
      </c>
      <c r="H32" s="175"/>
      <c r="I32" s="175">
        <f>SUM(I33:I39)</f>
        <v>0</v>
      </c>
      <c r="J32" s="175"/>
      <c r="K32" s="175">
        <f>SUM(K33:K39)</f>
        <v>0</v>
      </c>
      <c r="L32" s="175"/>
      <c r="M32" s="175">
        <f>SUM(M33:M39)</f>
        <v>0</v>
      </c>
      <c r="N32" s="168"/>
      <c r="O32" s="168">
        <f>SUM(O33:O39)</f>
        <v>8.0240000000000006E-2</v>
      </c>
      <c r="P32" s="168"/>
      <c r="Q32" s="168">
        <f>SUM(Q33:Q39)</f>
        <v>0</v>
      </c>
      <c r="R32" s="168"/>
      <c r="S32" s="168"/>
      <c r="T32" s="169"/>
      <c r="U32" s="168">
        <f>SUM(U33:U39)</f>
        <v>7.53</v>
      </c>
      <c r="AE32" t="s">
        <v>105</v>
      </c>
    </row>
    <row r="33" spans="1:60" outlineLevel="1" x14ac:dyDescent="0.2">
      <c r="A33" s="155">
        <v>14</v>
      </c>
      <c r="B33" s="161" t="s">
        <v>143</v>
      </c>
      <c r="C33" s="196" t="s">
        <v>144</v>
      </c>
      <c r="D33" s="163" t="s">
        <v>134</v>
      </c>
      <c r="E33" s="170">
        <v>10</v>
      </c>
      <c r="F33" s="173"/>
      <c r="G33" s="174">
        <f t="shared" ref="G33:G39" si="0">ROUND(E33*F33,2)</f>
        <v>0</v>
      </c>
      <c r="H33" s="173"/>
      <c r="I33" s="174">
        <f t="shared" ref="I33:I39" si="1">ROUND(E33*H33,2)</f>
        <v>0</v>
      </c>
      <c r="J33" s="173"/>
      <c r="K33" s="174">
        <f t="shared" ref="K33:K39" si="2">ROUND(E33*J33,2)</f>
        <v>0</v>
      </c>
      <c r="L33" s="174">
        <v>21</v>
      </c>
      <c r="M33" s="174">
        <f t="shared" ref="M33:M39" si="3">G33*(1+L33/100)</f>
        <v>0</v>
      </c>
      <c r="N33" s="164">
        <v>7.3699999999999998E-3</v>
      </c>
      <c r="O33" s="164">
        <f t="shared" ref="O33:O39" si="4">ROUND(E33*N33,5)</f>
        <v>7.3700000000000002E-2</v>
      </c>
      <c r="P33" s="164">
        <v>0</v>
      </c>
      <c r="Q33" s="164">
        <f t="shared" ref="Q33:Q39" si="5">ROUND(E33*P33,5)</f>
        <v>0</v>
      </c>
      <c r="R33" s="164"/>
      <c r="S33" s="164"/>
      <c r="T33" s="165">
        <v>0.47599999999999998</v>
      </c>
      <c r="U33" s="164">
        <f t="shared" ref="U33:U39" si="6">ROUND(E33*T33,2)</f>
        <v>4.76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109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>
        <v>15</v>
      </c>
      <c r="B34" s="161" t="s">
        <v>145</v>
      </c>
      <c r="C34" s="196" t="s">
        <v>146</v>
      </c>
      <c r="D34" s="163" t="s">
        <v>134</v>
      </c>
      <c r="E34" s="170">
        <v>0.5</v>
      </c>
      <c r="F34" s="173"/>
      <c r="G34" s="174">
        <f t="shared" si="0"/>
        <v>0</v>
      </c>
      <c r="H34" s="173"/>
      <c r="I34" s="174">
        <f t="shared" si="1"/>
        <v>0</v>
      </c>
      <c r="J34" s="173"/>
      <c r="K34" s="174">
        <f t="shared" si="2"/>
        <v>0</v>
      </c>
      <c r="L34" s="174">
        <v>21</v>
      </c>
      <c r="M34" s="174">
        <f t="shared" si="3"/>
        <v>0</v>
      </c>
      <c r="N34" s="164">
        <v>3.0100000000000001E-3</v>
      </c>
      <c r="O34" s="164">
        <f t="shared" si="4"/>
        <v>1.5100000000000001E-3</v>
      </c>
      <c r="P34" s="164">
        <v>0</v>
      </c>
      <c r="Q34" s="164">
        <f t="shared" si="5"/>
        <v>0</v>
      </c>
      <c r="R34" s="164"/>
      <c r="S34" s="164"/>
      <c r="T34" s="165">
        <v>0.28999999999999998</v>
      </c>
      <c r="U34" s="164">
        <f t="shared" si="6"/>
        <v>0.15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109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16</v>
      </c>
      <c r="B35" s="161" t="s">
        <v>147</v>
      </c>
      <c r="C35" s="196" t="s">
        <v>148</v>
      </c>
      <c r="D35" s="163" t="s">
        <v>149</v>
      </c>
      <c r="E35" s="170">
        <v>1</v>
      </c>
      <c r="F35" s="173"/>
      <c r="G35" s="174">
        <f t="shared" si="0"/>
        <v>0</v>
      </c>
      <c r="H35" s="173"/>
      <c r="I35" s="174">
        <f t="shared" si="1"/>
        <v>0</v>
      </c>
      <c r="J35" s="173"/>
      <c r="K35" s="174">
        <f t="shared" si="2"/>
        <v>0</v>
      </c>
      <c r="L35" s="174">
        <v>21</v>
      </c>
      <c r="M35" s="174">
        <f t="shared" si="3"/>
        <v>0</v>
      </c>
      <c r="N35" s="164">
        <v>4.0400000000000002E-3</v>
      </c>
      <c r="O35" s="164">
        <f t="shared" si="4"/>
        <v>4.0400000000000002E-3</v>
      </c>
      <c r="P35" s="164">
        <v>0</v>
      </c>
      <c r="Q35" s="164">
        <f t="shared" si="5"/>
        <v>0</v>
      </c>
      <c r="R35" s="164"/>
      <c r="S35" s="164"/>
      <c r="T35" s="165">
        <v>1.59</v>
      </c>
      <c r="U35" s="164">
        <f t="shared" si="6"/>
        <v>1.59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109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>
        <v>17</v>
      </c>
      <c r="B36" s="161" t="s">
        <v>150</v>
      </c>
      <c r="C36" s="196" t="s">
        <v>151</v>
      </c>
      <c r="D36" s="163" t="s">
        <v>140</v>
      </c>
      <c r="E36" s="170">
        <v>1</v>
      </c>
      <c r="F36" s="173"/>
      <c r="G36" s="174">
        <f t="shared" si="0"/>
        <v>0</v>
      </c>
      <c r="H36" s="173"/>
      <c r="I36" s="174">
        <f t="shared" si="1"/>
        <v>0</v>
      </c>
      <c r="J36" s="173"/>
      <c r="K36" s="174">
        <f t="shared" si="2"/>
        <v>0</v>
      </c>
      <c r="L36" s="174">
        <v>21</v>
      </c>
      <c r="M36" s="174">
        <f t="shared" si="3"/>
        <v>0</v>
      </c>
      <c r="N36" s="164">
        <v>3.8000000000000002E-4</v>
      </c>
      <c r="O36" s="164">
        <f t="shared" si="4"/>
        <v>3.8000000000000002E-4</v>
      </c>
      <c r="P36" s="164">
        <v>0</v>
      </c>
      <c r="Q36" s="164">
        <f t="shared" si="5"/>
        <v>0</v>
      </c>
      <c r="R36" s="164"/>
      <c r="S36" s="164"/>
      <c r="T36" s="165">
        <v>0.20599999999999999</v>
      </c>
      <c r="U36" s="164">
        <f t="shared" si="6"/>
        <v>0.21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109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>
        <v>18</v>
      </c>
      <c r="B37" s="161" t="s">
        <v>152</v>
      </c>
      <c r="C37" s="196" t="s">
        <v>153</v>
      </c>
      <c r="D37" s="163" t="s">
        <v>140</v>
      </c>
      <c r="E37" s="170">
        <v>1</v>
      </c>
      <c r="F37" s="173"/>
      <c r="G37" s="174">
        <f t="shared" si="0"/>
        <v>0</v>
      </c>
      <c r="H37" s="173"/>
      <c r="I37" s="174">
        <f t="shared" si="1"/>
        <v>0</v>
      </c>
      <c r="J37" s="173"/>
      <c r="K37" s="174">
        <f t="shared" si="2"/>
        <v>0</v>
      </c>
      <c r="L37" s="174">
        <v>21</v>
      </c>
      <c r="M37" s="174">
        <f t="shared" si="3"/>
        <v>0</v>
      </c>
      <c r="N37" s="164">
        <v>6.0999999999999997E-4</v>
      </c>
      <c r="O37" s="164">
        <f t="shared" si="4"/>
        <v>6.0999999999999997E-4</v>
      </c>
      <c r="P37" s="164">
        <v>0</v>
      </c>
      <c r="Q37" s="164">
        <f t="shared" si="5"/>
        <v>0</v>
      </c>
      <c r="R37" s="164"/>
      <c r="S37" s="164"/>
      <c r="T37" s="165">
        <v>0.22700000000000001</v>
      </c>
      <c r="U37" s="164">
        <f t="shared" si="6"/>
        <v>0.23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109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19</v>
      </c>
      <c r="B38" s="161" t="s">
        <v>154</v>
      </c>
      <c r="C38" s="196" t="s">
        <v>155</v>
      </c>
      <c r="D38" s="163" t="s">
        <v>140</v>
      </c>
      <c r="E38" s="170">
        <v>1</v>
      </c>
      <c r="F38" s="173"/>
      <c r="G38" s="174">
        <f t="shared" si="0"/>
        <v>0</v>
      </c>
      <c r="H38" s="173"/>
      <c r="I38" s="174">
        <f t="shared" si="1"/>
        <v>0</v>
      </c>
      <c r="J38" s="173"/>
      <c r="K38" s="174">
        <f t="shared" si="2"/>
        <v>0</v>
      </c>
      <c r="L38" s="174">
        <v>21</v>
      </c>
      <c r="M38" s="174">
        <f t="shared" si="3"/>
        <v>0</v>
      </c>
      <c r="N38" s="164">
        <v>0</v>
      </c>
      <c r="O38" s="164">
        <f t="shared" si="4"/>
        <v>0</v>
      </c>
      <c r="P38" s="164">
        <v>0</v>
      </c>
      <c r="Q38" s="164">
        <f t="shared" si="5"/>
        <v>0</v>
      </c>
      <c r="R38" s="164"/>
      <c r="S38" s="164"/>
      <c r="T38" s="165">
        <v>0.48199999999999998</v>
      </c>
      <c r="U38" s="164">
        <f t="shared" si="6"/>
        <v>0.48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109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>
        <v>20</v>
      </c>
      <c r="B39" s="161" t="s">
        <v>156</v>
      </c>
      <c r="C39" s="196" t="s">
        <v>157</v>
      </c>
      <c r="D39" s="163" t="s">
        <v>127</v>
      </c>
      <c r="E39" s="170">
        <v>8.0240000000000006E-2</v>
      </c>
      <c r="F39" s="173"/>
      <c r="G39" s="174">
        <f t="shared" si="0"/>
        <v>0</v>
      </c>
      <c r="H39" s="173"/>
      <c r="I39" s="174">
        <f t="shared" si="1"/>
        <v>0</v>
      </c>
      <c r="J39" s="173"/>
      <c r="K39" s="174">
        <f t="shared" si="2"/>
        <v>0</v>
      </c>
      <c r="L39" s="174">
        <v>21</v>
      </c>
      <c r="M39" s="174">
        <f t="shared" si="3"/>
        <v>0</v>
      </c>
      <c r="N39" s="164">
        <v>0</v>
      </c>
      <c r="O39" s="164">
        <f t="shared" si="4"/>
        <v>0</v>
      </c>
      <c r="P39" s="164">
        <v>0</v>
      </c>
      <c r="Q39" s="164">
        <f t="shared" si="5"/>
        <v>0</v>
      </c>
      <c r="R39" s="164"/>
      <c r="S39" s="164"/>
      <c r="T39" s="165">
        <v>1.333</v>
      </c>
      <c r="U39" s="164">
        <f t="shared" si="6"/>
        <v>0.11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109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x14ac:dyDescent="0.2">
      <c r="A40" s="156" t="s">
        <v>104</v>
      </c>
      <c r="B40" s="162" t="s">
        <v>73</v>
      </c>
      <c r="C40" s="198" t="s">
        <v>74</v>
      </c>
      <c r="D40" s="167"/>
      <c r="E40" s="172"/>
      <c r="F40" s="175"/>
      <c r="G40" s="175">
        <f>SUMIF(AE41:AE41,"&lt;&gt;NOR",G41:G41)</f>
        <v>0</v>
      </c>
      <c r="H40" s="175"/>
      <c r="I40" s="175">
        <f>SUM(I41:I41)</f>
        <v>0</v>
      </c>
      <c r="J40" s="175"/>
      <c r="K40" s="175">
        <f>SUM(K41:K41)</f>
        <v>0</v>
      </c>
      <c r="L40" s="175"/>
      <c r="M40" s="175">
        <f>SUM(M41:M41)</f>
        <v>0</v>
      </c>
      <c r="N40" s="168"/>
      <c r="O40" s="168">
        <f>SUM(O41:O41)</f>
        <v>6.9999999999999999E-4</v>
      </c>
      <c r="P40" s="168"/>
      <c r="Q40" s="168">
        <f>SUM(Q41:Q41)</f>
        <v>0</v>
      </c>
      <c r="R40" s="168"/>
      <c r="S40" s="168"/>
      <c r="T40" s="169"/>
      <c r="U40" s="168">
        <f>SUM(U41:U41)</f>
        <v>0.89</v>
      </c>
      <c r="AE40" t="s">
        <v>105</v>
      </c>
    </row>
    <row r="41" spans="1:60" outlineLevel="1" x14ac:dyDescent="0.2">
      <c r="A41" s="155">
        <v>21</v>
      </c>
      <c r="B41" s="161" t="s">
        <v>158</v>
      </c>
      <c r="C41" s="196" t="s">
        <v>159</v>
      </c>
      <c r="D41" s="163" t="s">
        <v>134</v>
      </c>
      <c r="E41" s="170">
        <v>10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64">
        <v>6.9999999999999994E-5</v>
      </c>
      <c r="O41" s="164">
        <f>ROUND(E41*N41,5)</f>
        <v>6.9999999999999999E-4</v>
      </c>
      <c r="P41" s="164">
        <v>0</v>
      </c>
      <c r="Q41" s="164">
        <f>ROUND(E41*P41,5)</f>
        <v>0</v>
      </c>
      <c r="R41" s="164"/>
      <c r="S41" s="164"/>
      <c r="T41" s="165">
        <v>8.8999999999999996E-2</v>
      </c>
      <c r="U41" s="164">
        <f>ROUND(E41*T41,2)</f>
        <v>0.89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109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x14ac:dyDescent="0.2">
      <c r="A42" s="156" t="s">
        <v>104</v>
      </c>
      <c r="B42" s="162" t="s">
        <v>75</v>
      </c>
      <c r="C42" s="198" t="s">
        <v>76</v>
      </c>
      <c r="D42" s="167"/>
      <c r="E42" s="172"/>
      <c r="F42" s="175"/>
      <c r="G42" s="175">
        <f>SUMIF(AE43:AE56,"&lt;&gt;NOR",G43:G56)</f>
        <v>0</v>
      </c>
      <c r="H42" s="175"/>
      <c r="I42" s="175">
        <f>SUM(I43:I56)</f>
        <v>0</v>
      </c>
      <c r="J42" s="175"/>
      <c r="K42" s="175">
        <f>SUM(K43:K56)</f>
        <v>0</v>
      </c>
      <c r="L42" s="175"/>
      <c r="M42" s="175">
        <f>SUM(M43:M56)</f>
        <v>0</v>
      </c>
      <c r="N42" s="168"/>
      <c r="O42" s="168">
        <f>SUM(O43:O56)</f>
        <v>3.7469999999999996E-2</v>
      </c>
      <c r="P42" s="168"/>
      <c r="Q42" s="168">
        <f>SUM(Q43:Q56)</f>
        <v>0</v>
      </c>
      <c r="R42" s="168"/>
      <c r="S42" s="168"/>
      <c r="T42" s="169"/>
      <c r="U42" s="168">
        <f>SUM(U43:U56)</f>
        <v>4.2300000000000004</v>
      </c>
      <c r="AE42" t="s">
        <v>105</v>
      </c>
    </row>
    <row r="43" spans="1:60" outlineLevel="1" x14ac:dyDescent="0.2">
      <c r="A43" s="155">
        <v>22</v>
      </c>
      <c r="B43" s="161" t="s">
        <v>160</v>
      </c>
      <c r="C43" s="196" t="s">
        <v>161</v>
      </c>
      <c r="D43" s="163" t="s">
        <v>134</v>
      </c>
      <c r="E43" s="170">
        <v>21</v>
      </c>
      <c r="F43" s="173"/>
      <c r="G43" s="174">
        <f t="shared" ref="G43:G56" si="7">ROUND(E43*F43,2)</f>
        <v>0</v>
      </c>
      <c r="H43" s="173"/>
      <c r="I43" s="174">
        <f t="shared" ref="I43:I56" si="8">ROUND(E43*H43,2)</f>
        <v>0</v>
      </c>
      <c r="J43" s="173"/>
      <c r="K43" s="174">
        <f t="shared" ref="K43:K56" si="9">ROUND(E43*J43,2)</f>
        <v>0</v>
      </c>
      <c r="L43" s="174">
        <v>21</v>
      </c>
      <c r="M43" s="174">
        <f t="shared" ref="M43:M56" si="10">G43*(1+L43/100)</f>
        <v>0</v>
      </c>
      <c r="N43" s="164">
        <v>2.0000000000000002E-5</v>
      </c>
      <c r="O43" s="164">
        <f t="shared" ref="O43:O56" si="11">ROUND(E43*N43,5)</f>
        <v>4.2000000000000002E-4</v>
      </c>
      <c r="P43" s="164">
        <v>0</v>
      </c>
      <c r="Q43" s="164">
        <f t="shared" ref="Q43:Q56" si="12">ROUND(E43*P43,5)</f>
        <v>0</v>
      </c>
      <c r="R43" s="164"/>
      <c r="S43" s="164"/>
      <c r="T43" s="165">
        <v>0.16420000000000001</v>
      </c>
      <c r="U43" s="164">
        <f t="shared" ref="U43:U56" si="13">ROUND(E43*T43,2)</f>
        <v>3.45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109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ht="22.5" outlineLevel="1" x14ac:dyDescent="0.2">
      <c r="A44" s="155">
        <v>23</v>
      </c>
      <c r="B44" s="161" t="s">
        <v>162</v>
      </c>
      <c r="C44" s="196" t="s">
        <v>163</v>
      </c>
      <c r="D44" s="163" t="s">
        <v>134</v>
      </c>
      <c r="E44" s="170">
        <v>17</v>
      </c>
      <c r="F44" s="173"/>
      <c r="G44" s="174">
        <f t="shared" si="7"/>
        <v>0</v>
      </c>
      <c r="H44" s="173"/>
      <c r="I44" s="174">
        <f t="shared" si="8"/>
        <v>0</v>
      </c>
      <c r="J44" s="173"/>
      <c r="K44" s="174">
        <f t="shared" si="9"/>
        <v>0</v>
      </c>
      <c r="L44" s="174">
        <v>21</v>
      </c>
      <c r="M44" s="174">
        <f t="shared" si="10"/>
        <v>0</v>
      </c>
      <c r="N44" s="164">
        <v>1.06E-3</v>
      </c>
      <c r="O44" s="164">
        <f t="shared" si="11"/>
        <v>1.8020000000000001E-2</v>
      </c>
      <c r="P44" s="164">
        <v>0</v>
      </c>
      <c r="Q44" s="164">
        <f t="shared" si="12"/>
        <v>0</v>
      </c>
      <c r="R44" s="164"/>
      <c r="S44" s="164"/>
      <c r="T44" s="165">
        <v>0</v>
      </c>
      <c r="U44" s="164">
        <f t="shared" si="13"/>
        <v>0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137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ht="22.5" outlineLevel="1" x14ac:dyDescent="0.2">
      <c r="A45" s="155">
        <v>24</v>
      </c>
      <c r="B45" s="161" t="s">
        <v>164</v>
      </c>
      <c r="C45" s="196" t="s">
        <v>165</v>
      </c>
      <c r="D45" s="163" t="s">
        <v>134</v>
      </c>
      <c r="E45" s="170">
        <v>4</v>
      </c>
      <c r="F45" s="173"/>
      <c r="G45" s="174">
        <f t="shared" si="7"/>
        <v>0</v>
      </c>
      <c r="H45" s="173"/>
      <c r="I45" s="174">
        <f t="shared" si="8"/>
        <v>0</v>
      </c>
      <c r="J45" s="173"/>
      <c r="K45" s="174">
        <f t="shared" si="9"/>
        <v>0</v>
      </c>
      <c r="L45" s="174">
        <v>21</v>
      </c>
      <c r="M45" s="174">
        <f t="shared" si="10"/>
        <v>0</v>
      </c>
      <c r="N45" s="164">
        <v>4.2999999999999999E-4</v>
      </c>
      <c r="O45" s="164">
        <f t="shared" si="11"/>
        <v>1.72E-3</v>
      </c>
      <c r="P45" s="164">
        <v>0</v>
      </c>
      <c r="Q45" s="164">
        <f t="shared" si="12"/>
        <v>0</v>
      </c>
      <c r="R45" s="164"/>
      <c r="S45" s="164"/>
      <c r="T45" s="165">
        <v>0</v>
      </c>
      <c r="U45" s="164">
        <f t="shared" si="13"/>
        <v>0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137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>
        <v>25</v>
      </c>
      <c r="B46" s="161" t="s">
        <v>166</v>
      </c>
      <c r="C46" s="196" t="s">
        <v>167</v>
      </c>
      <c r="D46" s="163" t="s">
        <v>134</v>
      </c>
      <c r="E46" s="170">
        <v>4</v>
      </c>
      <c r="F46" s="173"/>
      <c r="G46" s="174">
        <f t="shared" si="7"/>
        <v>0</v>
      </c>
      <c r="H46" s="173"/>
      <c r="I46" s="174">
        <f t="shared" si="8"/>
        <v>0</v>
      </c>
      <c r="J46" s="173"/>
      <c r="K46" s="174">
        <f t="shared" si="9"/>
        <v>0</v>
      </c>
      <c r="L46" s="174">
        <v>21</v>
      </c>
      <c r="M46" s="174">
        <f t="shared" si="10"/>
        <v>0</v>
      </c>
      <c r="N46" s="164">
        <v>0</v>
      </c>
      <c r="O46" s="164">
        <f t="shared" si="11"/>
        <v>0</v>
      </c>
      <c r="P46" s="164">
        <v>0</v>
      </c>
      <c r="Q46" s="164">
        <f t="shared" si="12"/>
        <v>0</v>
      </c>
      <c r="R46" s="164"/>
      <c r="S46" s="164"/>
      <c r="T46" s="165">
        <v>1.9E-2</v>
      </c>
      <c r="U46" s="164">
        <f t="shared" si="13"/>
        <v>0.08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109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>
        <v>26</v>
      </c>
      <c r="B47" s="161" t="s">
        <v>168</v>
      </c>
      <c r="C47" s="196" t="s">
        <v>169</v>
      </c>
      <c r="D47" s="163" t="s">
        <v>134</v>
      </c>
      <c r="E47" s="170">
        <v>17</v>
      </c>
      <c r="F47" s="173"/>
      <c r="G47" s="174">
        <f t="shared" si="7"/>
        <v>0</v>
      </c>
      <c r="H47" s="173"/>
      <c r="I47" s="174">
        <f t="shared" si="8"/>
        <v>0</v>
      </c>
      <c r="J47" s="173"/>
      <c r="K47" s="174">
        <f t="shared" si="9"/>
        <v>0</v>
      </c>
      <c r="L47" s="174">
        <v>21</v>
      </c>
      <c r="M47" s="174">
        <f t="shared" si="10"/>
        <v>0</v>
      </c>
      <c r="N47" s="164">
        <v>0</v>
      </c>
      <c r="O47" s="164">
        <f t="shared" si="11"/>
        <v>0</v>
      </c>
      <c r="P47" s="164">
        <v>0</v>
      </c>
      <c r="Q47" s="164">
        <f t="shared" si="12"/>
        <v>0</v>
      </c>
      <c r="R47" s="164"/>
      <c r="S47" s="164"/>
      <c r="T47" s="165">
        <v>4.1000000000000002E-2</v>
      </c>
      <c r="U47" s="164">
        <f t="shared" si="13"/>
        <v>0.7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109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>
        <v>27</v>
      </c>
      <c r="B48" s="161" t="s">
        <v>170</v>
      </c>
      <c r="C48" s="196" t="s">
        <v>171</v>
      </c>
      <c r="D48" s="163" t="s">
        <v>140</v>
      </c>
      <c r="E48" s="170">
        <v>1</v>
      </c>
      <c r="F48" s="173"/>
      <c r="G48" s="174">
        <f t="shared" si="7"/>
        <v>0</v>
      </c>
      <c r="H48" s="173"/>
      <c r="I48" s="174">
        <f t="shared" si="8"/>
        <v>0</v>
      </c>
      <c r="J48" s="173"/>
      <c r="K48" s="174">
        <f t="shared" si="9"/>
        <v>0</v>
      </c>
      <c r="L48" s="174">
        <v>21</v>
      </c>
      <c r="M48" s="174">
        <f t="shared" si="10"/>
        <v>0</v>
      </c>
      <c r="N48" s="164">
        <v>3.4000000000000002E-4</v>
      </c>
      <c r="O48" s="164">
        <f t="shared" si="11"/>
        <v>3.4000000000000002E-4</v>
      </c>
      <c r="P48" s="164">
        <v>0</v>
      </c>
      <c r="Q48" s="164">
        <f t="shared" si="12"/>
        <v>0</v>
      </c>
      <c r="R48" s="164"/>
      <c r="S48" s="164"/>
      <c r="T48" s="165">
        <v>0</v>
      </c>
      <c r="U48" s="164">
        <f t="shared" si="13"/>
        <v>0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137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ht="22.5" outlineLevel="1" x14ac:dyDescent="0.2">
      <c r="A49" s="155">
        <v>28</v>
      </c>
      <c r="B49" s="161" t="s">
        <v>172</v>
      </c>
      <c r="C49" s="196" t="s">
        <v>173</v>
      </c>
      <c r="D49" s="163" t="s">
        <v>140</v>
      </c>
      <c r="E49" s="170">
        <v>2</v>
      </c>
      <c r="F49" s="173"/>
      <c r="G49" s="174">
        <f t="shared" si="7"/>
        <v>0</v>
      </c>
      <c r="H49" s="173"/>
      <c r="I49" s="174">
        <f t="shared" si="8"/>
        <v>0</v>
      </c>
      <c r="J49" s="173"/>
      <c r="K49" s="174">
        <f t="shared" si="9"/>
        <v>0</v>
      </c>
      <c r="L49" s="174">
        <v>21</v>
      </c>
      <c r="M49" s="174">
        <f t="shared" si="10"/>
        <v>0</v>
      </c>
      <c r="N49" s="164">
        <v>5.2999999999999998E-4</v>
      </c>
      <c r="O49" s="164">
        <f t="shared" si="11"/>
        <v>1.06E-3</v>
      </c>
      <c r="P49" s="164">
        <v>0</v>
      </c>
      <c r="Q49" s="164">
        <f t="shared" si="12"/>
        <v>0</v>
      </c>
      <c r="R49" s="164"/>
      <c r="S49" s="164"/>
      <c r="T49" s="165">
        <v>0</v>
      </c>
      <c r="U49" s="164">
        <f t="shared" si="13"/>
        <v>0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137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55">
        <v>29</v>
      </c>
      <c r="B50" s="161" t="s">
        <v>174</v>
      </c>
      <c r="C50" s="196" t="s">
        <v>175</v>
      </c>
      <c r="D50" s="163" t="s">
        <v>140</v>
      </c>
      <c r="E50" s="170">
        <v>1</v>
      </c>
      <c r="F50" s="173"/>
      <c r="G50" s="174">
        <f t="shared" si="7"/>
        <v>0</v>
      </c>
      <c r="H50" s="173"/>
      <c r="I50" s="174">
        <f t="shared" si="8"/>
        <v>0</v>
      </c>
      <c r="J50" s="173"/>
      <c r="K50" s="174">
        <f t="shared" si="9"/>
        <v>0</v>
      </c>
      <c r="L50" s="174">
        <v>21</v>
      </c>
      <c r="M50" s="174">
        <f t="shared" si="10"/>
        <v>0</v>
      </c>
      <c r="N50" s="164">
        <v>5.0000000000000001E-4</v>
      </c>
      <c r="O50" s="164">
        <f t="shared" si="11"/>
        <v>5.0000000000000001E-4</v>
      </c>
      <c r="P50" s="164">
        <v>0</v>
      </c>
      <c r="Q50" s="164">
        <f t="shared" si="12"/>
        <v>0</v>
      </c>
      <c r="R50" s="164"/>
      <c r="S50" s="164"/>
      <c r="T50" s="165">
        <v>0</v>
      </c>
      <c r="U50" s="164">
        <f t="shared" si="13"/>
        <v>0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137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55">
        <v>30</v>
      </c>
      <c r="B51" s="161" t="s">
        <v>176</v>
      </c>
      <c r="C51" s="196" t="s">
        <v>177</v>
      </c>
      <c r="D51" s="163" t="s">
        <v>140</v>
      </c>
      <c r="E51" s="170">
        <v>1</v>
      </c>
      <c r="F51" s="173"/>
      <c r="G51" s="174">
        <f t="shared" si="7"/>
        <v>0</v>
      </c>
      <c r="H51" s="173"/>
      <c r="I51" s="174">
        <f t="shared" si="8"/>
        <v>0</v>
      </c>
      <c r="J51" s="173"/>
      <c r="K51" s="174">
        <f t="shared" si="9"/>
        <v>0</v>
      </c>
      <c r="L51" s="174">
        <v>21</v>
      </c>
      <c r="M51" s="174">
        <f t="shared" si="10"/>
        <v>0</v>
      </c>
      <c r="N51" s="164">
        <v>3.0000000000000001E-5</v>
      </c>
      <c r="O51" s="164">
        <f t="shared" si="11"/>
        <v>3.0000000000000001E-5</v>
      </c>
      <c r="P51" s="164">
        <v>0</v>
      </c>
      <c r="Q51" s="164">
        <f t="shared" si="12"/>
        <v>0</v>
      </c>
      <c r="R51" s="164"/>
      <c r="S51" s="164"/>
      <c r="T51" s="165">
        <v>0</v>
      </c>
      <c r="U51" s="164">
        <f t="shared" si="13"/>
        <v>0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137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>
        <v>31</v>
      </c>
      <c r="B52" s="161" t="s">
        <v>178</v>
      </c>
      <c r="C52" s="196" t="s">
        <v>179</v>
      </c>
      <c r="D52" s="163" t="s">
        <v>134</v>
      </c>
      <c r="E52" s="170">
        <v>1.5</v>
      </c>
      <c r="F52" s="173"/>
      <c r="G52" s="174">
        <f t="shared" si="7"/>
        <v>0</v>
      </c>
      <c r="H52" s="173"/>
      <c r="I52" s="174">
        <f t="shared" si="8"/>
        <v>0</v>
      </c>
      <c r="J52" s="173"/>
      <c r="K52" s="174">
        <f t="shared" si="9"/>
        <v>0</v>
      </c>
      <c r="L52" s="174">
        <v>21</v>
      </c>
      <c r="M52" s="174">
        <f t="shared" si="10"/>
        <v>0</v>
      </c>
      <c r="N52" s="164">
        <v>9.0500000000000008E-3</v>
      </c>
      <c r="O52" s="164">
        <f t="shared" si="11"/>
        <v>1.358E-2</v>
      </c>
      <c r="P52" s="164">
        <v>0</v>
      </c>
      <c r="Q52" s="164">
        <f t="shared" si="12"/>
        <v>0</v>
      </c>
      <c r="R52" s="164"/>
      <c r="S52" s="164"/>
      <c r="T52" s="165">
        <v>0</v>
      </c>
      <c r="U52" s="164">
        <f t="shared" si="13"/>
        <v>0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137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>
        <v>32</v>
      </c>
      <c r="B53" s="161" t="s">
        <v>180</v>
      </c>
      <c r="C53" s="196" t="s">
        <v>181</v>
      </c>
      <c r="D53" s="163" t="s">
        <v>140</v>
      </c>
      <c r="E53" s="170">
        <v>1</v>
      </c>
      <c r="F53" s="173"/>
      <c r="G53" s="174">
        <f t="shared" si="7"/>
        <v>0</v>
      </c>
      <c r="H53" s="173"/>
      <c r="I53" s="174">
        <f t="shared" si="8"/>
        <v>0</v>
      </c>
      <c r="J53" s="173"/>
      <c r="K53" s="174">
        <f t="shared" si="9"/>
        <v>0</v>
      </c>
      <c r="L53" s="174">
        <v>21</v>
      </c>
      <c r="M53" s="174">
        <f t="shared" si="10"/>
        <v>0</v>
      </c>
      <c r="N53" s="164">
        <v>6.4999999999999997E-4</v>
      </c>
      <c r="O53" s="164">
        <f t="shared" si="11"/>
        <v>6.4999999999999997E-4</v>
      </c>
      <c r="P53" s="164">
        <v>0</v>
      </c>
      <c r="Q53" s="164">
        <f t="shared" si="12"/>
        <v>0</v>
      </c>
      <c r="R53" s="164"/>
      <c r="S53" s="164"/>
      <c r="T53" s="165">
        <v>0</v>
      </c>
      <c r="U53" s="164">
        <f t="shared" si="13"/>
        <v>0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137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>
        <v>33</v>
      </c>
      <c r="B54" s="161" t="s">
        <v>182</v>
      </c>
      <c r="C54" s="196" t="s">
        <v>183</v>
      </c>
      <c r="D54" s="163" t="s">
        <v>140</v>
      </c>
      <c r="E54" s="170">
        <v>2</v>
      </c>
      <c r="F54" s="173"/>
      <c r="G54" s="174">
        <f t="shared" si="7"/>
        <v>0</v>
      </c>
      <c r="H54" s="173"/>
      <c r="I54" s="174">
        <f t="shared" si="8"/>
        <v>0</v>
      </c>
      <c r="J54" s="173"/>
      <c r="K54" s="174">
        <f t="shared" si="9"/>
        <v>0</v>
      </c>
      <c r="L54" s="174">
        <v>21</v>
      </c>
      <c r="M54" s="174">
        <f t="shared" si="10"/>
        <v>0</v>
      </c>
      <c r="N54" s="164">
        <v>2.9E-4</v>
      </c>
      <c r="O54" s="164">
        <f t="shared" si="11"/>
        <v>5.8E-4</v>
      </c>
      <c r="P54" s="164">
        <v>0</v>
      </c>
      <c r="Q54" s="164">
        <f t="shared" si="12"/>
        <v>0</v>
      </c>
      <c r="R54" s="164"/>
      <c r="S54" s="164"/>
      <c r="T54" s="165">
        <v>0</v>
      </c>
      <c r="U54" s="164">
        <f t="shared" si="13"/>
        <v>0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137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55">
        <v>34</v>
      </c>
      <c r="B55" s="161" t="s">
        <v>184</v>
      </c>
      <c r="C55" s="196" t="s">
        <v>185</v>
      </c>
      <c r="D55" s="163" t="s">
        <v>140</v>
      </c>
      <c r="E55" s="170">
        <v>1</v>
      </c>
      <c r="F55" s="173"/>
      <c r="G55" s="174">
        <f t="shared" si="7"/>
        <v>0</v>
      </c>
      <c r="H55" s="173"/>
      <c r="I55" s="174">
        <f t="shared" si="8"/>
        <v>0</v>
      </c>
      <c r="J55" s="173"/>
      <c r="K55" s="174">
        <f t="shared" si="9"/>
        <v>0</v>
      </c>
      <c r="L55" s="174">
        <v>21</v>
      </c>
      <c r="M55" s="174">
        <f t="shared" si="10"/>
        <v>0</v>
      </c>
      <c r="N55" s="164">
        <v>2.0000000000000001E-4</v>
      </c>
      <c r="O55" s="164">
        <f t="shared" si="11"/>
        <v>2.0000000000000001E-4</v>
      </c>
      <c r="P55" s="164">
        <v>0</v>
      </c>
      <c r="Q55" s="164">
        <f t="shared" si="12"/>
        <v>0</v>
      </c>
      <c r="R55" s="164"/>
      <c r="S55" s="164"/>
      <c r="T55" s="165">
        <v>0</v>
      </c>
      <c r="U55" s="164">
        <f t="shared" si="13"/>
        <v>0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137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84">
        <v>35</v>
      </c>
      <c r="B56" s="185" t="s">
        <v>186</v>
      </c>
      <c r="C56" s="199" t="s">
        <v>187</v>
      </c>
      <c r="D56" s="186" t="s">
        <v>140</v>
      </c>
      <c r="E56" s="187">
        <v>1</v>
      </c>
      <c r="F56" s="188"/>
      <c r="G56" s="189">
        <f t="shared" si="7"/>
        <v>0</v>
      </c>
      <c r="H56" s="188"/>
      <c r="I56" s="189">
        <f t="shared" si="8"/>
        <v>0</v>
      </c>
      <c r="J56" s="188"/>
      <c r="K56" s="189">
        <f t="shared" si="9"/>
        <v>0</v>
      </c>
      <c r="L56" s="189">
        <v>21</v>
      </c>
      <c r="M56" s="189">
        <f t="shared" si="10"/>
        <v>0</v>
      </c>
      <c r="N56" s="190">
        <v>3.6999999999999999E-4</v>
      </c>
      <c r="O56" s="190">
        <f t="shared" si="11"/>
        <v>3.6999999999999999E-4</v>
      </c>
      <c r="P56" s="190">
        <v>0</v>
      </c>
      <c r="Q56" s="190">
        <f t="shared" si="12"/>
        <v>0</v>
      </c>
      <c r="R56" s="190"/>
      <c r="S56" s="190"/>
      <c r="T56" s="191">
        <v>0</v>
      </c>
      <c r="U56" s="190">
        <f t="shared" si="13"/>
        <v>0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137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x14ac:dyDescent="0.2">
      <c r="A57" s="6"/>
      <c r="B57" s="7" t="s">
        <v>188</v>
      </c>
      <c r="C57" s="200" t="s">
        <v>188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v>15</v>
      </c>
      <c r="AD57">
        <v>21</v>
      </c>
    </row>
    <row r="58" spans="1:60" x14ac:dyDescent="0.2">
      <c r="A58" s="192"/>
      <c r="B58" s="193">
        <v>26</v>
      </c>
      <c r="C58" s="201" t="s">
        <v>188</v>
      </c>
      <c r="D58" s="194"/>
      <c r="E58" s="194"/>
      <c r="F58" s="194"/>
      <c r="G58" s="195">
        <f>G8+G22+G25+G28+G30+G32+G40+G42</f>
        <v>0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f>SUMIF(L7:L56,AC57,G7:G56)</f>
        <v>0</v>
      </c>
      <c r="AD58">
        <f>SUMIF(L7:L56,AD57,G7:G56)</f>
        <v>0</v>
      </c>
      <c r="AE58" t="s">
        <v>189</v>
      </c>
    </row>
    <row r="59" spans="1:60" x14ac:dyDescent="0.2">
      <c r="A59" s="6"/>
      <c r="B59" s="7" t="s">
        <v>188</v>
      </c>
      <c r="C59" s="200" t="s">
        <v>188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188</v>
      </c>
      <c r="C60" s="200" t="s">
        <v>188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63">
        <v>33</v>
      </c>
      <c r="B61" s="263"/>
      <c r="C61" s="264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65"/>
      <c r="B62" s="266"/>
      <c r="C62" s="267"/>
      <c r="D62" s="266"/>
      <c r="E62" s="266"/>
      <c r="F62" s="266"/>
      <c r="G62" s="268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E62" t="s">
        <v>190</v>
      </c>
    </row>
    <row r="63" spans="1:60" x14ac:dyDescent="0.2">
      <c r="A63" s="269"/>
      <c r="B63" s="270"/>
      <c r="C63" s="271"/>
      <c r="D63" s="270"/>
      <c r="E63" s="270"/>
      <c r="F63" s="270"/>
      <c r="G63" s="272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69"/>
      <c r="B64" s="270"/>
      <c r="C64" s="271"/>
      <c r="D64" s="270"/>
      <c r="E64" s="270"/>
      <c r="F64" s="270"/>
      <c r="G64" s="272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69"/>
      <c r="B65" s="270"/>
      <c r="C65" s="271"/>
      <c r="D65" s="270"/>
      <c r="E65" s="270"/>
      <c r="F65" s="270"/>
      <c r="G65" s="272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73"/>
      <c r="B66" s="274"/>
      <c r="C66" s="275"/>
      <c r="D66" s="274"/>
      <c r="E66" s="274"/>
      <c r="F66" s="274"/>
      <c r="G66" s="27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6"/>
      <c r="B67" s="7" t="s">
        <v>188</v>
      </c>
      <c r="C67" s="200" t="s">
        <v>188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C68" s="202"/>
      <c r="AE68" t="s">
        <v>191</v>
      </c>
    </row>
  </sheetData>
  <mergeCells count="6">
    <mergeCell ref="A62:G66"/>
    <mergeCell ref="A1:G1"/>
    <mergeCell ref="C2:G2"/>
    <mergeCell ref="C3:G3"/>
    <mergeCell ref="C4:G4"/>
    <mergeCell ref="A61:C61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Koudelková Zdeňka</dc:creator>
  <cp:lastModifiedBy>Koudelková Zdeňka</cp:lastModifiedBy>
  <cp:lastPrinted>2020-12-08T11:29:07Z</cp:lastPrinted>
  <dcterms:created xsi:type="dcterms:W3CDTF">2009-04-08T07:15:50Z</dcterms:created>
  <dcterms:modified xsi:type="dcterms:W3CDTF">2020-12-08T11:29:26Z</dcterms:modified>
</cp:coreProperties>
</file>